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5"/>
  </bookViews>
  <sheets>
    <sheet name="MENU1" sheetId="1" r:id="rId1"/>
    <sheet name="MENU2" sheetId="2" r:id="rId2"/>
    <sheet name="CAD" sheetId="3" r:id="rId3"/>
    <sheet name="COM" sheetId="4" state="hidden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<sst xmlns="http://schemas.openxmlformats.org/spreadsheetml/2006/main" count="853" uniqueCount="789">
  <si>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</si>
  <si>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</si>
  <si>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</si>
  <si>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</si>
  <si>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</si>
  <si>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</si>
  <si>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</si>
  <si>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</si>
  <si>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</si>
  <si>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</si>
  <si>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</si>
  <si>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</si>
  <si>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</si>
  <si>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</si>
  <si>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</si>
  <si>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</si>
  <si>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</si>
  <si>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</si>
  <si>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</si>
  <si>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</si>
  <si>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</si>
  <si>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</si>
  <si>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</si>
  <si>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</si>
  <si>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</si>
  <si>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</si>
  <si>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</si>
  <si>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</si>
  <si>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</si>
  <si>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</si>
  <si>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</si>
  <si>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</si>
  <si>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</si>
  <si>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</si>
  <si>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</si>
  <si>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</si>
  <si>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</si>
  <si>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</si>
  <si>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</si>
  <si>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</si>
  <si>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</si>
  <si>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</si>
  <si>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</si>
  <si>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</si>
  <si>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</si>
  <si>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</si>
  <si>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</si>
  <si>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</si>
  <si>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</si>
  <si>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</si>
  <si>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</si>
  <si>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</si>
  <si>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</si>
  <si>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</si>
  <si>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</si>
  <si>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</si>
  <si>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</si>
  <si>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</si>
  <si>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</si>
  <si>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</si>
  <si>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</si>
  <si>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</si>
  <si>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</si>
  <si>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</si>
  <si>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</si>
  <si>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</si>
  <si>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</si>
  <si>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</si>
  <si>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</si>
  <si>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</si>
  <si>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</si>
  <si>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</si>
  <si>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</si>
  <si>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</si>
  <si>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</si>
  <si>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</si>
  <si>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</si>
  <si>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</si>
  <si>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</si>
  <si>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</si>
  <si>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</si>
  <si>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</si>
  <si>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</si>
  <si>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</si>
  <si>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</si>
  <si>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</si>
  <si>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</si>
  <si>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</si>
  <si>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</si>
  <si>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</si>
  <si>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</si>
  <si>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</si>
  <si>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</si>
  <si>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</si>
  <si>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</si>
  <si>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</si>
  <si>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</si>
  <si>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</si>
  <si>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</si>
  <si>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</si>
  <si>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</si>
  <si>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</si>
  <si>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</si>
  <si>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</si>
  <si>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</si>
  <si>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</si>
  <si>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</si>
  <si>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</si>
  <si>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</si>
  <si>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</si>
  <si>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</si>
  <si>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</si>
  <si>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</si>
  <si>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</si>
  <si>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</si>
  <si>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</si>
  <si>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</si>
  <si>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</si>
  <si>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</si>
  <si>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</si>
  <si>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</si>
  <si>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</si>
  <si>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</si>
  <si>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</si>
  <si>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</si>
  <si>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</si>
  <si>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</si>
  <si>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</si>
  <si>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</si>
  <si>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</si>
  <si>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</si>
  <si>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</si>
  <si>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</si>
  <si>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</si>
  <si>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</si>
  <si>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</si>
  <si>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</si>
  <si>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</si>
  <si>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</si>
  <si>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</si>
  <si>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</si>
  <si>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</si>
  <si>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</si>
  <si>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</si>
  <si>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</si>
  <si>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</si>
  <si>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</si>
  <si>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</si>
  <si>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</si>
  <si>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</si>
  <si>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</si>
  <si>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</si>
  <si>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</si>
  <si>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</si>
  <si>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</si>
  <si>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</si>
  <si>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</si>
  <si>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</si>
  <si>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</si>
  <si>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</si>
  <si>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</si>
  <si>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</si>
  <si>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</si>
  <si>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</si>
  <si>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</si>
  <si>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</si>
  <si>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</si>
  <si>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</si>
  <si>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</si>
  <si>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</si>
  <si>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</si>
  <si>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</si>
  <si>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</si>
  <si>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</si>
  <si>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</si>
  <si>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</si>
  <si>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</si>
  <si>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</si>
  <si>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</si>
  <si>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</si>
  <si>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</si>
  <si>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</si>
  <si>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</si>
  <si>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</si>
  <si>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</si>
  <si>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</si>
  <si>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</si>
  <si>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</si>
  <si>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</si>
  <si>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</si>
  <si>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</si>
  <si>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</si>
  <si>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</si>
  <si>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</si>
  <si>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</si>
  <si>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</si>
  <si>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</si>
  <si>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</si>
  <si>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</si>
  <si>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</si>
  <si>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</si>
  <si>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</si>
  <si>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</si>
  <si>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</si>
  <si>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</si>
  <si>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</si>
  <si>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</si>
  <si>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</si>
  <si>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</si>
  <si>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</si>
  <si>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</si>
  <si>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</si>
  <si>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</si>
  <si>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</si>
  <si>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</si>
  <si>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</si>
  <si>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</si>
  <si>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</si>
  <si>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</si>
  <si>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</si>
  <si>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</si>
  <si>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</si>
  <si>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</si>
  <si>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</si>
  <si>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</si>
  <si>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</si>
  <si>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</si>
  <si>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</si>
  <si>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</si>
  <si>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</si>
  <si>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</si>
  <si>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</si>
  <si>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</si>
  <si>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</si>
  <si>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</si>
  <si>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</si>
  <si>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</si>
  <si>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</si>
  <si>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</si>
  <si>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</si>
  <si>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</si>
  <si>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</si>
  <si>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</si>
  <si>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</si>
  <si>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</si>
  <si>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</si>
  <si>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</si>
  <si>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</si>
  <si>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</si>
  <si>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</si>
  <si>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</si>
  <si>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</si>
  <si>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</si>
  <si>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</si>
  <si>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</si>
  <si>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</si>
  <si>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</si>
  <si>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</si>
  <si>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</si>
  <si>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</si>
  <si>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</si>
  <si>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</si>
  <si>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</si>
  <si>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</si>
  <si>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</si>
  <si>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</si>
  <si>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</si>
  <si>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</si>
  <si>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</si>
  <si>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</si>
  <si>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</si>
  <si>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</si>
  <si>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</si>
  <si>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</si>
  <si>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</si>
  <si>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</si>
  <si>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</si>
  <si>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</si>
  <si>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</si>
  <si>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</si>
  <si>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</si>
  <si>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</si>
  <si>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</si>
  <si>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</si>
  <si>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</si>
  <si>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</si>
  <si>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</si>
  <si>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</si>
  <si>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</si>
  <si>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</si>
  <si>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</si>
  <si>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</si>
  <si>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</si>
  <si>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</si>
  <si>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</si>
  <si>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</si>
  <si>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</si>
  <si>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</si>
  <si>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</si>
  <si>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</si>
  <si>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</si>
  <si>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</si>
  <si>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</si>
  <si>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</si>
  <si>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</si>
  <si>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</si>
  <si>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</si>
  <si>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</si>
  <si>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</si>
  <si>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</si>
  <si>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</si>
  <si>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</si>
  <si>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</si>
  <si>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</si>
  <si>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</si>
  <si>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</si>
  <si>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</si>
  <si>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</si>
  <si>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</si>
  <si>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</si>
  <si>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</si>
  <si>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</si>
  <si>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</si>
  <si>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</si>
  <si>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</si>
  <si>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</si>
  <si>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</si>
  <si>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</si>
  <si>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</si>
  <si>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</si>
  <si>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</si>
  <si>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</si>
  <si>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</si>
  <si>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</si>
  <si>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</si>
  <si>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</si>
  <si>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</si>
  <si>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</si>
  <si>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</si>
  <si>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</si>
  <si>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</si>
  <si>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</si>
  <si>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</si>
  <si>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</si>
  <si>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</si>
  <si>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</si>
  <si>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</si>
  <si>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</si>
  <si>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</si>
  <si>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</si>
  <si>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</si>
  <si>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</si>
  <si>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</si>
  <si>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</si>
  <si>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</si>
  <si>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</si>
  <si>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</si>
  <si>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</si>
  <si>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</si>
  <si>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</si>
  <si>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</si>
  <si>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</si>
  <si>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</si>
  <si>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</si>
  <si>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</si>
  <si>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</si>
  <si>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</si>
  <si>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</si>
  <si>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</si>
  <si>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</si>
  <si>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</si>
  <si>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</si>
  <si>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</si>
  <si>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</si>
  <si>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</si>
  <si>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</si>
  <si>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</si>
  <si>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</si>
  <si>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</si>
  <si>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</si>
  <si>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</si>
  <si>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</si>
  <si>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</si>
  <si>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</si>
  <si>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</si>
  <si>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</si>
  <si>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</si>
  <si>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</si>
  <si>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</si>
  <si>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</si>
  <si>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</si>
  <si>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</si>
  <si>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</si>
  <si>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</si>
  <si>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</si>
  <si>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</si>
  <si>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</si>
  <si>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</si>
  <si>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</si>
  <si>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</si>
  <si>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</si>
  <si>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</si>
  <si>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</si>
  <si>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</si>
  <si>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</si>
  <si>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</si>
  <si>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</si>
  <si>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</si>
  <si>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</si>
  <si>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</si>
  <si>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</si>
  <si>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</si>
  <si>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</si>
  <si>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</si>
  <si>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</si>
  <si>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</si>
  <si>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</si>
  <si>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</si>
  <si>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</si>
  <si>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</si>
  <si>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</si>
  <si>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</si>
  <si>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</si>
  <si>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</si>
  <si>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</si>
  <si>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</si>
  <si>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</si>
  <si>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</si>
  <si>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</si>
  <si>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</si>
  <si>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</si>
  <si>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</si>
  <si>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</si>
  <si>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</si>
  <si>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</si>
  <si>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</si>
  <si>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</si>
  <si>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</si>
  <si>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</si>
  <si>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</si>
  <si>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</si>
  <si>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</si>
  <si>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</si>
  <si>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</si>
  <si>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</si>
  <si>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</si>
  <si>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</si>
  <si>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</si>
  <si>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</si>
  <si>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</si>
  <si>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</si>
  <si>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</si>
  <si>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</si>
  <si>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</si>
  <si>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</si>
  <si>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</si>
  <si>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</si>
  <si>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</si>
  <si>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</si>
  <si>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</si>
  <si>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</si>
  <si>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</si>
  <si>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</si>
  <si>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</si>
  <si>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</si>
  <si>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</si>
  <si>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</si>
  <si>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</si>
  <si>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</si>
  <si>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</si>
  <si>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</si>
  <si>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</si>
  <si>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</si>
  <si>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</si>
  <si>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</si>
  <si>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</si>
  <si>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</si>
  <si>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</si>
  <si>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</si>
  <si>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</si>
  <si>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</si>
  <si>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</si>
  <si>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</si>
  <si>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</si>
  <si>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</si>
  <si>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</si>
  <si>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</si>
  <si>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</si>
  <si>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</si>
  <si>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</si>
  <si>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</si>
  <si>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</si>
  <si>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</si>
  <si>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</si>
  <si>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</si>
  <si>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</si>
  <si>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</si>
  <si>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</si>
  <si>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</si>
  <si>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</si>
  <si>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</si>
  <si>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</si>
  <si>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</si>
  <si>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</si>
  <si>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</si>
  <si>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</si>
  <si>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</si>
  <si>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</si>
  <si>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</si>
  <si>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</si>
  <si>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</si>
  <si>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</si>
  <si>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</si>
  <si>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</si>
  <si>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</si>
  <si>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</si>
  <si>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</si>
  <si>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</si>
  <si>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</si>
  <si>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</si>
  <si>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</si>
  <si>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</si>
  <si>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</si>
  <si>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</si>
  <si>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</si>
  <si>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</si>
  <si>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</si>
  <si>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</si>
  <si>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</si>
  <si>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</si>
  <si>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</si>
  <si>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</si>
  <si>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</si>
  <si>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</si>
  <si>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</si>
  <si>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</si>
  <si>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</si>
  <si>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</si>
  <si>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</si>
  <si>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</si>
  <si>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</si>
  <si>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</si>
  <si>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</si>
  <si>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</si>
  <si>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</si>
  <si>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</si>
  <si>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</si>
  <si>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</si>
  <si>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</si>
  <si>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</si>
  <si>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</si>
  <si>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</si>
  <si>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</si>
  <si>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</si>
  <si>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</si>
  <si>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</si>
  <si>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</si>
  <si>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</si>
  <si>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</si>
  <si>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</si>
  <si>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</si>
  <si>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</si>
  <si>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</si>
  <si>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</si>
  <si>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</si>
  <si>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</si>
  <si>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</si>
  <si>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</si>
  <si>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</si>
  <si>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</si>
  <si>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</si>
  <si>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</si>
  <si>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</si>
  <si>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</si>
  <si>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</si>
  <si>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</si>
  <si>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</si>
  <si>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</si>
  <si>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</si>
  <si>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</si>
  <si>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</si>
  <si>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</si>
  <si>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</si>
  <si>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</si>
  <si>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</si>
  <si>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</si>
  <si>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</si>
  <si>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</si>
  <si>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</si>
  <si>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</si>
  <si>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</si>
  <si>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</si>
  <si>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</si>
  <si>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</si>
  <si>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</si>
  <si>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</si>
  <si>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</si>
  <si>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</si>
  <si>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</si>
  <si>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</si>
  <si>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</si>
  <si>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</si>
  <si>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</si>
  <si>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</si>
  <si>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</si>
  <si>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</si>
  <si>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</si>
  <si>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</si>
  <si>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</si>
  <si>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</si>
  <si>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</si>
  <si>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</si>
  <si>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</si>
  <si>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</si>
  <si>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</si>
  <si>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</si>
  <si>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</si>
  <si>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</si>
  <si>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</si>
  <si>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</si>
  <si>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</si>
  <si>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</si>
  <si>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</si>
  <si>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</si>
  <si>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</si>
  <si>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</si>
  <si>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</si>
  <si>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</si>
  <si>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</si>
  <si>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</si>
  <si>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</si>
  <si>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</si>
  <si>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</si>
  <si>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</si>
  <si>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</si>
  <si>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</si>
  <si>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</si>
  <si>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</si>
  <si>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</si>
  <si>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</si>
  <si>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</si>
  <si>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</si>
  <si>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</si>
  <si>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</si>
  <si>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</si>
  <si>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</si>
  <si>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</si>
  <si>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</si>
  <si>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</si>
  <si>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</si>
  <si>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</si>
  <si>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</si>
  <si>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</si>
  <si>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</si>
  <si>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</si>
  <si>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</si>
  <si>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</si>
  <si>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</si>
  <si>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</si>
  <si>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</si>
  <si>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</si>
  <si>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</si>
  <si>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</si>
  <si>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</si>
  <si>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</si>
  <si>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</si>
  <si>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</si>
  <si>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</si>
  <si>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</si>
  <si>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</si>
  <si>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</si>
  <si>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</si>
  <si>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</si>
  <si>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</si>
  <si>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</si>
  <si>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</si>
  <si>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</si>
  <si>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</si>
  <si>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</si>
  <si>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</si>
  <si>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</si>
  <si>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</si>
  <si>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</si>
  <si>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</si>
  <si>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</si>
  <si>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</si>
  <si>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</si>
  <si>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</si>
  <si>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</si>
  <si>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</si>
  <si>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</si>
  <si>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</si>
  <si>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</si>
  <si>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</si>
  <si>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</si>
  <si>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</si>
  <si>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</si>
  <si>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</si>
  <si>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</si>
  <si>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</si>
  <si>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</si>
  <si>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</si>
  <si>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</si>
  <si>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</si>
  <si>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</si>
  <si>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</si>
  <si>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</si>
  <si>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</si>
  <si>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</si>
  <si>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</si>
  <si>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</si>
  <si>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</si>
  <si>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</si>
  <si>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</si>
  <si>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</si>
  <si>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</si>
  <si>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</si>
  <si>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</si>
  <si>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</si>
  <si>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</si>
  <si>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</si>
  <si>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</si>
  <si>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</si>
  <si>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</si>
  <si>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</si>
  <si>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</si>
  <si>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</si>
  <si>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</si>
  <si>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</si>
  <si>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</si>
  <si>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</si>
  <si>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</si>
  <si>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</si>
  <si>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</si>
  <si>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</si>
  <si>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</si>
  <si>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</si>
  <si>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</si>
  <si>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</si>
  <si>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</si>
  <si>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</si>
  <si>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</si>
  <si>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</si>
  <si>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</si>
  <si>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</si>
  <si>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</si>
  <si>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</si>
  <si>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</si>
  <si>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</si>
  <si>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</si>
  <si>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</si>
  <si>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</si>
  <si>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</si>
  <si>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</si>
  <si>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</si>
  <si>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</si>
  <si>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</si>
  <si>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</si>
  <si>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</si>
  <si>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</si>
  <si>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</si>
  <si>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</si>
  <si>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</si>
  <si>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</si>
  <si>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</si>
  <si>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</si>
  <si>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</si>
  <si>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</si>
  <si>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</si>
  <si>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</si>
  <si>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</si>
  <si>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</si>
  <si>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</si>
  <si>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</si>
  <si>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</si>
  <si>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</si>
  <si>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</si>
  <si>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</si>
  <si>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</si>
  <si>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</si>
  <si>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t>Planilha geradora dos Relatórios Quadrimestrais exigidos pela Lei Complementar 101/00 - LRF- Versão Câmara Municipal - modelo de publicação 2008</t>
  </si>
  <si>
    <t>REGISTRO, 22 DE SETEMBRO DE 2008.</t>
  </si>
  <si>
    <t>NILTON JOSÉ HIROTA DA SILVA</t>
  </si>
  <si>
    <t>NEUSA SETSUKO NICIO KOBORI</t>
  </si>
  <si>
    <t>NEUSA SETSUKO NICIO KOBORI CRC Nº 1MT003841T-1</t>
  </si>
  <si>
    <t>ODETE KOTONA FERREIRA</t>
  </si>
  <si>
    <t xml:space="preserve">    NILTON JOSÉ HIROTA DA SILVA</t>
  </si>
  <si>
    <t>Contador CRC Nº 1MT004841/T-1</t>
  </si>
  <si>
    <t xml:space="preserve">        ODETE KOTONA FERREIRA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</si>
</sst>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2" fillId="0" borderId="2" xfId="0" applyNumberFormat="1" applyFont="1" applyBorder="1" applyAlignment="1" applyProtection="1">
      <alignment horizontal="center"/>
      <protection hidden="1" locked="0"/>
    </xf>
    <xf numFmtId="4" fontId="2" fillId="0" borderId="3" xfId="0" applyNumberFormat="1" applyFont="1" applyBorder="1" applyAlignment="1" applyProtection="1">
      <alignment horizontal="center"/>
      <protection hidden="1" locked="0"/>
    </xf>
    <xf numFmtId="4" fontId="2" fillId="0" borderId="1" xfId="0" applyNumberFormat="1" applyFont="1" applyBorder="1" applyAlignment="1" applyProtection="1">
      <alignment/>
      <protection hidden="1" locked="0"/>
    </xf>
    <xf numFmtId="4" fontId="50" fillId="0" borderId="1" xfId="0" applyNumberFormat="1" applyFont="1" applyBorder="1" applyAlignment="1" applyProtection="1">
      <alignment/>
      <protection hidden="1" locked="0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1" sqref="B1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189" t="s">
        <v>93</v>
      </c>
      <c r="E3" s="189"/>
      <c r="F3" s="189"/>
      <c r="G3" s="189"/>
      <c r="H3" s="189"/>
      <c r="I3" s="189"/>
      <c r="J3" s="189"/>
      <c r="K3" s="189"/>
      <c r="L3" s="189"/>
      <c r="M3" s="189"/>
      <c r="N3" s="85"/>
    </row>
    <row r="4" spans="1:14" ht="17.25" customHeight="1">
      <c r="A4" s="85"/>
      <c r="B4" s="86"/>
      <c r="C4" s="86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85"/>
    </row>
    <row r="5" spans="1:14" ht="20.25" customHeight="1">
      <c r="A5" s="85"/>
      <c r="B5" s="86"/>
      <c r="C5" s="86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93" t="s">
        <v>780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85"/>
    </row>
    <row r="8" spans="1:14" ht="18.75" customHeight="1">
      <c r="A8" s="85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85"/>
    </row>
    <row r="9" spans="1:14" ht="24.75" customHeight="1">
      <c r="A9" s="85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190" t="s">
        <v>461</v>
      </c>
      <c r="C11" s="191"/>
      <c r="D11" s="191"/>
      <c r="E11" s="191"/>
      <c r="F11" s="192"/>
      <c r="G11" s="85"/>
      <c r="H11" s="190" t="s">
        <v>0</v>
      </c>
      <c r="I11" s="191"/>
      <c r="J11" s="191"/>
      <c r="K11" s="191"/>
      <c r="L11" s="191"/>
      <c r="M11" s="192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200"/>
      <c r="I18" s="201"/>
      <c r="J18" s="201"/>
      <c r="K18" s="201"/>
      <c r="L18" s="201"/>
      <c r="M18" s="202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203"/>
      <c r="I19" s="204"/>
      <c r="J19" s="204"/>
      <c r="K19" s="204"/>
      <c r="L19" s="204"/>
      <c r="M19" s="205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6"/>
      <c r="I20" s="207"/>
      <c r="J20" s="207"/>
      <c r="K20" s="207"/>
      <c r="L20" s="207"/>
      <c r="M20" s="188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189" t="s">
        <v>93</v>
      </c>
      <c r="E3" s="189"/>
      <c r="F3" s="189"/>
      <c r="G3" s="189"/>
      <c r="H3" s="189"/>
      <c r="I3" s="189"/>
      <c r="J3" s="189"/>
      <c r="K3" s="189"/>
      <c r="L3" s="189"/>
      <c r="M3" s="189"/>
    </row>
    <row r="4" spans="2:13" ht="17.25" customHeight="1">
      <c r="B4" s="86"/>
      <c r="C4" s="86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2:13" ht="20.25" customHeight="1">
      <c r="B5" s="86"/>
      <c r="C5" s="86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93" t="s">
        <v>463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2:13" ht="18.75" customHeight="1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2:13" ht="24.75" customHeight="1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ht="3.75" customHeight="1"/>
    <row r="11" spans="2:13" ht="16.5" customHeight="1">
      <c r="B11" s="194" t="s">
        <v>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6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R6" sqref="AR6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481</v>
      </c>
      <c r="AD6" t="str">
        <f>LOOKUP(AC6,CAD!C9:C658,CAD!D9:D658)</f>
        <v>REGISTRO</v>
      </c>
      <c r="AG6" t="s">
        <v>102</v>
      </c>
      <c r="AH6">
        <v>4</v>
      </c>
      <c r="AJ6">
        <f>AH6*2</f>
        <v>8</v>
      </c>
      <c r="AQ6" t="s">
        <v>102</v>
      </c>
      <c r="AR6">
        <v>8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9</v>
      </c>
      <c r="AM7">
        <v>1</v>
      </c>
      <c r="AN7" t="s">
        <v>7</v>
      </c>
      <c r="AO7" t="str">
        <f>LOOKUP(AL7,$AM$7:$AM$18,$AN$7:$AN$18)</f>
        <v>SETEMBRO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10</v>
      </c>
      <c r="AM8">
        <v>2</v>
      </c>
      <c r="AN8" t="s">
        <v>94</v>
      </c>
      <c r="AO8" t="str">
        <f aca="true" t="shared" si="0" ref="AO8:AO18">LOOKUP(AL8,$AM$7:$AM$18,$AN$7:$AN$18)</f>
        <v>OUTUBRO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11</v>
      </c>
      <c r="AM9">
        <v>3</v>
      </c>
      <c r="AN9" t="s">
        <v>8</v>
      </c>
      <c r="AO9" t="str">
        <f t="shared" si="0"/>
        <v>NOVEMBRO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12</v>
      </c>
      <c r="AM10">
        <v>4</v>
      </c>
      <c r="AN10" t="s">
        <v>95</v>
      </c>
      <c r="AO10" t="str">
        <f t="shared" si="0"/>
        <v>DEZEMBRO</v>
      </c>
      <c r="AP10">
        <v>4</v>
      </c>
      <c r="AQ10">
        <v>2004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1</v>
      </c>
      <c r="AM11">
        <v>5</v>
      </c>
      <c r="AN11" t="s">
        <v>9</v>
      </c>
      <c r="AO11" t="str">
        <f t="shared" si="0"/>
        <v>JANEIRO</v>
      </c>
      <c r="AP11">
        <v>5</v>
      </c>
      <c r="AQ11">
        <v>2005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2</v>
      </c>
      <c r="AM12">
        <v>6</v>
      </c>
      <c r="AN12" t="s">
        <v>96</v>
      </c>
      <c r="AO12" t="str">
        <f t="shared" si="0"/>
        <v>FEVEREIRO</v>
      </c>
      <c r="AP12">
        <v>6</v>
      </c>
      <c r="AQ12">
        <v>2006</v>
      </c>
    </row>
    <row r="13" spans="28:43" ht="15.75">
      <c r="AB13">
        <v>1</v>
      </c>
      <c r="AC13" t="s">
        <v>460</v>
      </c>
      <c r="AG13" t="str">
        <f>LOOKUP(AH6,AF7:AF12,AG7:AG12)</f>
        <v>2º QUADRIMESTRE</v>
      </c>
      <c r="AK13" s="15">
        <v>36722</v>
      </c>
      <c r="AL13">
        <f>LOOKUP($AJ$6,MONTH($AK$7:$AK$18),MONTH($AK$7:$AK$18-150))</f>
        <v>3</v>
      </c>
      <c r="AM13">
        <v>7</v>
      </c>
      <c r="AN13" t="s">
        <v>10</v>
      </c>
      <c r="AO13" t="str">
        <f t="shared" si="0"/>
        <v>MARÇO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4</v>
      </c>
      <c r="AM14">
        <v>8</v>
      </c>
      <c r="AN14" t="s">
        <v>97</v>
      </c>
      <c r="AO14" t="str">
        <f t="shared" si="0"/>
        <v>ABRIL</v>
      </c>
      <c r="AP14">
        <v>8</v>
      </c>
      <c r="AQ14">
        <v>2008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5</v>
      </c>
      <c r="AM15">
        <v>9</v>
      </c>
      <c r="AN15" t="s">
        <v>12</v>
      </c>
      <c r="AO15" t="str">
        <f t="shared" si="0"/>
        <v>MAIO</v>
      </c>
      <c r="AQ15">
        <f>LOOKUP(AR6,AP7:AP14,AQ7:AQ15)</f>
        <v>2008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6</v>
      </c>
      <c r="AM16">
        <v>10</v>
      </c>
      <c r="AN16" t="s">
        <v>98</v>
      </c>
      <c r="AO16" t="str">
        <f t="shared" si="0"/>
        <v>JUNHO</v>
      </c>
    </row>
    <row r="17" spans="32:41" ht="15.75">
      <c r="AF17">
        <v>3</v>
      </c>
      <c r="AK17" s="15">
        <v>36845</v>
      </c>
      <c r="AL17">
        <f>LOOKUP($AJ$6,MONTH($AK$7:$AK$18),MONTH($AK$7:$AK$18-30))</f>
        <v>7</v>
      </c>
      <c r="AM17">
        <v>11</v>
      </c>
      <c r="AN17" t="s">
        <v>13</v>
      </c>
      <c r="AO17" t="str">
        <f t="shared" si="0"/>
        <v>JULHO</v>
      </c>
    </row>
    <row r="18" spans="32:41" ht="15.75">
      <c r="AF18">
        <v>4</v>
      </c>
      <c r="AG18" t="s">
        <v>4</v>
      </c>
      <c r="AK18" s="15">
        <v>36875</v>
      </c>
      <c r="AL18">
        <f>AJ6</f>
        <v>8</v>
      </c>
      <c r="AM18">
        <v>12</v>
      </c>
      <c r="AN18" t="s">
        <v>99</v>
      </c>
      <c r="AO18" t="str">
        <f t="shared" si="0"/>
        <v>AGOSTO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2º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24" t="s">
        <v>31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9.5" customHeight="1">
      <c r="A2" s="225" t="s">
        <v>32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REGISTRO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2º QUADRIMESTRE DE 2008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6" t="s">
        <v>34</v>
      </c>
      <c r="D10" s="226"/>
      <c r="E10" s="226" t="s">
        <v>35</v>
      </c>
      <c r="F10" s="226"/>
      <c r="G10" s="226" t="s">
        <v>36</v>
      </c>
      <c r="H10" s="226"/>
      <c r="I10" s="226" t="s">
        <v>37</v>
      </c>
      <c r="J10" s="226"/>
    </row>
    <row r="11" spans="1:10" ht="19.5" customHeight="1">
      <c r="A11" s="216" t="s">
        <v>19</v>
      </c>
      <c r="B11" s="218"/>
      <c r="C11" s="184">
        <v>50079174.16</v>
      </c>
      <c r="D11" s="185"/>
      <c r="E11" s="227">
        <v>53775970.73</v>
      </c>
      <c r="F11" s="227"/>
      <c r="G11" s="227">
        <v>57848387.54</v>
      </c>
      <c r="H11" s="227"/>
      <c r="I11" s="227"/>
      <c r="J11" s="227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86">
        <v>1054857.49</v>
      </c>
      <c r="D14" s="146">
        <f>IF(C$11&gt;0,IF(C$14&gt;0,C14/C$11*100,""),"")</f>
        <v>2.106379563348614</v>
      </c>
      <c r="E14" s="186">
        <v>1097985.91</v>
      </c>
      <c r="F14" s="146">
        <f>IF(E$11&gt;0,IF(E$14&gt;0,E14/E$11*100,""),"")</f>
        <v>2.041777944860913</v>
      </c>
      <c r="G14" s="187">
        <v>1097530.93</v>
      </c>
      <c r="H14" s="146">
        <f>IF(G$11&gt;0,IF(G$14&gt;0,G14/G$11*100,""),"")</f>
        <v>1.8972541442768793</v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3065230.3316099998</v>
      </c>
      <c r="F15" s="149">
        <f>IF(E$11&gt;0,IF(E14&gt;0,E15/E$11*100,""),"")</f>
        <v>5.7</v>
      </c>
      <c r="G15" s="148">
        <f>IF(G14&gt;0,0.95*0.06*G11,"")</f>
        <v>3297358.0897799996</v>
      </c>
      <c r="H15" s="149">
        <f>IF(G$11&gt;0,IF(G14&gt;0,G15/G$11*100,""),"")</f>
        <v>5.699999999999999</v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3004750.4495999995</v>
      </c>
      <c r="D16" s="146">
        <f>IF(C$11&gt;0,IF(C$14&gt;0,C16/C$11*100,""),"")</f>
        <v>5.999999999999999</v>
      </c>
      <c r="E16" s="148">
        <f>IF(E11&gt;0,IF(E14&gt;0,0.06*E11,""),"")</f>
        <v>3226558.2438</v>
      </c>
      <c r="F16" s="146">
        <f>IF(E$11&gt;0,IF(E$14&gt;0,E16/E$11*100,""),"")</f>
        <v>6</v>
      </c>
      <c r="G16" s="148">
        <f>IF(G11&gt;0,IF(G14&gt;0,0.06*G11,""),"")</f>
        <v>3470903.2523999996</v>
      </c>
      <c r="H16" s="146">
        <f>IF(G$11&gt;0,IF(G$14&gt;0,G16/G$11*100,""),"")</f>
        <v>6</v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2"/>
    </row>
    <row r="21" spans="1:10" ht="19.5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2"/>
    </row>
    <row r="22" spans="1:10" ht="19.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2"/>
    </row>
    <row r="23" spans="1:10" ht="19.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2"/>
    </row>
    <row r="24" spans="1:10" ht="19.5" customHeight="1">
      <c r="A24" s="210" t="s">
        <v>25</v>
      </c>
      <c r="B24" s="211"/>
      <c r="C24" s="211"/>
      <c r="D24" s="211"/>
      <c r="E24" s="211"/>
      <c r="F24" s="211"/>
      <c r="G24" s="211"/>
      <c r="H24" s="211"/>
      <c r="I24" s="211"/>
      <c r="J24" s="212"/>
    </row>
    <row r="25" spans="1:10" ht="19.5" customHeight="1">
      <c r="A25" s="210" t="s">
        <v>25</v>
      </c>
      <c r="B25" s="211"/>
      <c r="C25" s="211"/>
      <c r="D25" s="211"/>
      <c r="E25" s="211"/>
      <c r="F25" s="211"/>
      <c r="G25" s="211"/>
      <c r="H25" s="211"/>
      <c r="I25" s="211"/>
      <c r="J25" s="212"/>
    </row>
    <row r="26" spans="1:10" ht="19.5" customHeight="1">
      <c r="A26" s="210" t="s">
        <v>25</v>
      </c>
      <c r="B26" s="211"/>
      <c r="C26" s="211"/>
      <c r="D26" s="211"/>
      <c r="E26" s="211"/>
      <c r="F26" s="211"/>
      <c r="G26" s="211"/>
      <c r="H26" s="211"/>
      <c r="I26" s="211"/>
      <c r="J26" s="212"/>
    </row>
    <row r="27" spans="1:10" ht="19.5" customHeight="1">
      <c r="A27" s="210" t="s">
        <v>25</v>
      </c>
      <c r="B27" s="211"/>
      <c r="C27" s="211"/>
      <c r="D27" s="211"/>
      <c r="E27" s="211"/>
      <c r="F27" s="211"/>
      <c r="G27" s="211"/>
      <c r="H27" s="211"/>
      <c r="I27" s="211"/>
      <c r="J27" s="212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26" t="s">
        <v>29</v>
      </c>
      <c r="D31" s="226"/>
      <c r="F31" s="216" t="s">
        <v>45</v>
      </c>
      <c r="G31" s="217"/>
      <c r="H31" s="218"/>
      <c r="I31" s="220" t="s">
        <v>29</v>
      </c>
      <c r="J31" s="221"/>
    </row>
    <row r="32" spans="1:10" ht="19.5" customHeight="1">
      <c r="A32" s="197" t="s">
        <v>46</v>
      </c>
      <c r="B32" s="198"/>
      <c r="C32" s="213"/>
      <c r="D32" s="213"/>
      <c r="F32" s="197" t="s">
        <v>47</v>
      </c>
      <c r="G32" s="219"/>
      <c r="H32" s="198"/>
      <c r="I32" s="199"/>
      <c r="J32" s="208"/>
    </row>
    <row r="33" spans="1:10" ht="19.5" customHeight="1">
      <c r="A33" s="197" t="s">
        <v>48</v>
      </c>
      <c r="B33" s="198"/>
      <c r="C33" s="213"/>
      <c r="D33" s="213"/>
      <c r="F33" s="197" t="s">
        <v>49</v>
      </c>
      <c r="G33" s="219"/>
      <c r="H33" s="198"/>
      <c r="I33" s="199"/>
      <c r="J33" s="208"/>
    </row>
    <row r="34" spans="1:10" ht="19.5" customHeight="1">
      <c r="A34" s="197" t="s">
        <v>50</v>
      </c>
      <c r="B34" s="198"/>
      <c r="C34" s="213"/>
      <c r="D34" s="213"/>
      <c r="F34" s="216" t="s">
        <v>51</v>
      </c>
      <c r="G34" s="217"/>
      <c r="H34" s="218"/>
      <c r="I34" s="229">
        <f>I32+I33</f>
        <v>0</v>
      </c>
      <c r="J34" s="230"/>
    </row>
    <row r="35" spans="1:10" ht="19.5" customHeight="1">
      <c r="A35" s="197" t="s">
        <v>52</v>
      </c>
      <c r="B35" s="198"/>
      <c r="C35" s="213"/>
      <c r="D35" s="213"/>
      <c r="F35" s="41"/>
      <c r="G35" s="41"/>
      <c r="H35" s="41"/>
      <c r="I35" s="41"/>
      <c r="J35" s="41"/>
    </row>
    <row r="36" spans="1:10" ht="19.5" customHeight="1">
      <c r="A36" s="216" t="s">
        <v>53</v>
      </c>
      <c r="B36" s="218"/>
      <c r="C36" s="214">
        <f>SUM(C32:D35)</f>
        <v>0</v>
      </c>
      <c r="D36" s="214"/>
      <c r="F36" s="231" t="s">
        <v>777</v>
      </c>
      <c r="G36" s="231"/>
      <c r="H36" s="231"/>
      <c r="I36" s="209" t="s">
        <v>29</v>
      </c>
      <c r="J36" s="209" t="s">
        <v>54</v>
      </c>
    </row>
    <row r="37" spans="1:10" ht="19.5" customHeight="1">
      <c r="A37" s="216" t="s">
        <v>55</v>
      </c>
      <c r="B37" s="218"/>
      <c r="C37" s="222"/>
      <c r="D37" s="222"/>
      <c r="F37" s="231"/>
      <c r="G37" s="231"/>
      <c r="H37" s="231"/>
      <c r="I37" s="209"/>
      <c r="J37" s="209"/>
    </row>
    <row r="38" spans="1:10" ht="19.5" customHeight="1">
      <c r="A38" s="48" t="s">
        <v>477</v>
      </c>
      <c r="B38" s="36"/>
      <c r="C38" s="213"/>
      <c r="D38" s="213"/>
      <c r="F38" s="232" t="s">
        <v>56</v>
      </c>
      <c r="G38" s="232"/>
      <c r="H38" s="232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4">
        <f>C36-C38</f>
        <v>0</v>
      </c>
      <c r="D39" s="214"/>
      <c r="F39" s="232" t="s">
        <v>58</v>
      </c>
      <c r="G39" s="232"/>
      <c r="H39" s="232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4" t="s">
        <v>781</v>
      </c>
      <c r="B41" s="234"/>
      <c r="C41" s="234"/>
      <c r="D41" s="234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33" t="s">
        <v>782</v>
      </c>
      <c r="B43" s="233"/>
      <c r="C43" s="233"/>
      <c r="D43" s="233"/>
      <c r="E43" s="175"/>
      <c r="F43" s="223" t="s">
        <v>784</v>
      </c>
      <c r="G43" s="223"/>
      <c r="H43" s="223"/>
      <c r="I43" s="223"/>
      <c r="J43" s="223"/>
    </row>
    <row r="44" spans="1:10" ht="15.75">
      <c r="A44" s="235" t="s">
        <v>465</v>
      </c>
      <c r="B44" s="235"/>
      <c r="C44" s="235"/>
      <c r="D44" s="235"/>
      <c r="E44" s="175"/>
      <c r="F44" s="228" t="s">
        <v>778</v>
      </c>
      <c r="G44" s="228"/>
      <c r="H44" s="228"/>
      <c r="I44" s="228"/>
      <c r="J44" s="228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33" t="s">
        <v>785</v>
      </c>
      <c r="B46" s="233"/>
      <c r="C46" s="233"/>
      <c r="D46" s="233"/>
      <c r="E46" s="176"/>
      <c r="F46" s="176"/>
      <c r="G46" s="175"/>
      <c r="H46" s="215"/>
      <c r="I46" s="215"/>
      <c r="J46" s="215"/>
    </row>
    <row r="47" spans="1:10" ht="15.75">
      <c r="A47" s="228" t="s">
        <v>26</v>
      </c>
      <c r="B47" s="228"/>
      <c r="C47" s="228"/>
      <c r="D47" s="228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sheet="1" objects="1" scenarios="1"/>
  <mergeCells count="54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C31:D31"/>
    <mergeCell ref="C38:D38"/>
    <mergeCell ref="I33:J33"/>
    <mergeCell ref="C33:D33"/>
    <mergeCell ref="J36:J37"/>
    <mergeCell ref="A20:J20"/>
    <mergeCell ref="A11:B11"/>
    <mergeCell ref="E11:F11"/>
    <mergeCell ref="A26:J26"/>
    <mergeCell ref="A1:J1"/>
    <mergeCell ref="A2:J2"/>
    <mergeCell ref="A32:B32"/>
    <mergeCell ref="C10:D10"/>
    <mergeCell ref="E10:F10"/>
    <mergeCell ref="G10:H10"/>
    <mergeCell ref="I10:J10"/>
    <mergeCell ref="G11:H11"/>
    <mergeCell ref="I11:J11"/>
    <mergeCell ref="A21:J21"/>
    <mergeCell ref="H46:J46"/>
    <mergeCell ref="A27:J27"/>
    <mergeCell ref="F31:H31"/>
    <mergeCell ref="F32:H32"/>
    <mergeCell ref="F33:H33"/>
    <mergeCell ref="I31:J31"/>
    <mergeCell ref="C39:D39"/>
    <mergeCell ref="C37:D37"/>
    <mergeCell ref="F43:J43"/>
    <mergeCell ref="A36:B36"/>
    <mergeCell ref="A33:B33"/>
    <mergeCell ref="I32:J32"/>
    <mergeCell ref="I36:I37"/>
    <mergeCell ref="A22:J22"/>
    <mergeCell ref="A23:J23"/>
    <mergeCell ref="C32:D32"/>
    <mergeCell ref="A24:J24"/>
    <mergeCell ref="A25:J25"/>
    <mergeCell ref="C35:D35"/>
    <mergeCell ref="C36:D36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tabSelected="1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24" t="s">
        <v>31</v>
      </c>
      <c r="B1" s="224"/>
      <c r="C1" s="224"/>
      <c r="D1" s="224"/>
      <c r="E1" s="224"/>
      <c r="F1" s="224"/>
      <c r="G1" s="224"/>
    </row>
    <row r="2" spans="1:7" ht="19.5" customHeight="1">
      <c r="A2" s="225" t="s">
        <v>32</v>
      </c>
      <c r="B2" s="225"/>
      <c r="C2" s="225"/>
      <c r="D2" s="225"/>
      <c r="E2" s="225"/>
      <c r="F2" s="225"/>
      <c r="G2" s="225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REGISTRO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2º QUADRIMESTRE DE 2008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42"/>
      <c r="B10" s="243"/>
      <c r="C10" s="244"/>
      <c r="D10" s="226" t="s">
        <v>17</v>
      </c>
      <c r="E10" s="226"/>
      <c r="F10" s="226" t="str">
        <f>COM!AG21</f>
        <v>2º QUADRIMESTRE</v>
      </c>
      <c r="G10" s="226"/>
    </row>
    <row r="11" spans="1:7" ht="19.5" customHeight="1">
      <c r="A11" s="216" t="s">
        <v>18</v>
      </c>
      <c r="B11" s="217"/>
      <c r="C11" s="218"/>
      <c r="D11" s="247">
        <f>'mod 10  3q'!C11</f>
        <v>50079174.16</v>
      </c>
      <c r="E11" s="248"/>
      <c r="F11" s="245">
        <f>LOOKUP(F13,'mod 10  3q'!E13:I13,'mod 10  3q'!E11:I11)</f>
        <v>57848387.54</v>
      </c>
      <c r="G11" s="246"/>
    </row>
    <row r="12" spans="1:7" ht="19.5" customHeight="1">
      <c r="A12" s="197"/>
      <c r="B12" s="219"/>
      <c r="C12" s="198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7</v>
      </c>
      <c r="G13" s="35">
        <f>COM!AH6*2</f>
        <v>8</v>
      </c>
    </row>
    <row r="14" spans="1:7" ht="19.5" customHeight="1">
      <c r="A14" s="216" t="s">
        <v>39</v>
      </c>
      <c r="B14" s="217"/>
      <c r="C14" s="218"/>
      <c r="D14" s="145">
        <f>'mod 10  3q'!C14</f>
        <v>1054857.49</v>
      </c>
      <c r="E14" s="146">
        <f>'mod 10  3q'!D14</f>
        <v>2.106379563348614</v>
      </c>
      <c r="F14" s="145">
        <f>LOOKUP($F$13,'mod 10  3q'!$E$13:$J$13,'mod 10  3q'!E14:J14)</f>
        <v>1097530.93</v>
      </c>
      <c r="G14" s="146">
        <f>LOOKUP($G$13,'mod 10  3q'!$E$13:$J$13,'mod 10  3q'!E14:J14)</f>
        <v>1.8972541442768793</v>
      </c>
    </row>
    <row r="15" spans="1:7" ht="19.5" customHeight="1">
      <c r="A15" s="197" t="s">
        <v>40</v>
      </c>
      <c r="B15" s="219"/>
      <c r="C15" s="198"/>
      <c r="D15" s="147"/>
      <c r="E15" s="147"/>
      <c r="F15" s="148">
        <f>LOOKUP($F$13,'mod 10  3q'!$E$13:$J$13,'mod 10  3q'!E15:J15)</f>
        <v>3297358.0897799996</v>
      </c>
      <c r="G15" s="149">
        <f>LOOKUP($G$13,'mod 10  3q'!$E$13:$J$13,'mod 10  3q'!E15:J15)</f>
        <v>5.699999999999999</v>
      </c>
    </row>
    <row r="16" spans="1:7" ht="19.5" customHeight="1">
      <c r="A16" s="197" t="s">
        <v>41</v>
      </c>
      <c r="B16" s="219"/>
      <c r="C16" s="198"/>
      <c r="D16" s="148">
        <f>'mod 10  3q'!C16</f>
        <v>3004750.4495999995</v>
      </c>
      <c r="E16" s="149">
        <f>'mod 10  3q'!D16</f>
        <v>5.999999999999999</v>
      </c>
      <c r="F16" s="148">
        <f>LOOKUP($F$13,'mod 10  3q'!$E$13:$J$13,'mod 10  3q'!E16:J16)</f>
        <v>3470903.2523999996</v>
      </c>
      <c r="G16" s="149">
        <f>LOOKUP($G$13,'mod 10  3q'!$E$13:$J$13,'mod 10  3q'!E16:J16)</f>
        <v>6</v>
      </c>
    </row>
    <row r="17" spans="1:7" ht="19.5" customHeight="1">
      <c r="A17" s="197" t="s">
        <v>42</v>
      </c>
      <c r="B17" s="219"/>
      <c r="C17" s="198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9">
        <f>'mod 10  3q'!A20:J20</f>
        <v>0</v>
      </c>
      <c r="B20" s="240"/>
      <c r="C20" s="240"/>
      <c r="D20" s="240"/>
      <c r="E20" s="240"/>
      <c r="F20" s="240"/>
      <c r="G20" s="241"/>
    </row>
    <row r="21" spans="1:7" ht="19.5" customHeight="1">
      <c r="A21" s="239">
        <f>'mod 10  3q'!A21:J21</f>
        <v>0</v>
      </c>
      <c r="B21" s="240"/>
      <c r="C21" s="240"/>
      <c r="D21" s="240"/>
      <c r="E21" s="240"/>
      <c r="F21" s="240"/>
      <c r="G21" s="241"/>
    </row>
    <row r="22" spans="1:7" ht="19.5" customHeight="1">
      <c r="A22" s="239">
        <f>'mod 10  3q'!A22:J22</f>
        <v>0</v>
      </c>
      <c r="B22" s="240"/>
      <c r="C22" s="240"/>
      <c r="D22" s="240"/>
      <c r="E22" s="240"/>
      <c r="F22" s="240"/>
      <c r="G22" s="241"/>
    </row>
    <row r="23" spans="1:8" ht="19.5" customHeight="1">
      <c r="A23" s="239">
        <f>'mod 10  3q'!A23:J23</f>
        <v>0</v>
      </c>
      <c r="B23" s="240"/>
      <c r="C23" s="240"/>
      <c r="D23" s="240"/>
      <c r="E23" s="240"/>
      <c r="F23" s="240"/>
      <c r="G23" s="241"/>
      <c r="H23" s="51"/>
    </row>
    <row r="24" spans="1:7" ht="19.5" customHeight="1">
      <c r="A24" s="239" t="str">
        <f>'mod 10  3q'!A24:J24</f>
        <v> </v>
      </c>
      <c r="B24" s="240"/>
      <c r="C24" s="240"/>
      <c r="D24" s="240"/>
      <c r="E24" s="240"/>
      <c r="F24" s="240"/>
      <c r="G24" s="241"/>
    </row>
    <row r="25" spans="1:7" ht="19.5" customHeight="1">
      <c r="A25" s="239" t="str">
        <f>'mod 10  3q'!A25:J25</f>
        <v> </v>
      </c>
      <c r="B25" s="240"/>
      <c r="C25" s="240"/>
      <c r="D25" s="240"/>
      <c r="E25" s="240"/>
      <c r="F25" s="240"/>
      <c r="G25" s="241"/>
    </row>
    <row r="26" spans="1:7" ht="19.5" customHeight="1">
      <c r="A26" s="239" t="str">
        <f>'mod 10  3q'!A26:J26</f>
        <v> </v>
      </c>
      <c r="B26" s="240"/>
      <c r="C26" s="240"/>
      <c r="D26" s="240"/>
      <c r="E26" s="240"/>
      <c r="F26" s="240"/>
      <c r="G26" s="241"/>
    </row>
    <row r="27" spans="1:7" ht="19.5" customHeight="1">
      <c r="A27" s="239" t="str">
        <f>'mod 10  3q'!A27:J27</f>
        <v> </v>
      </c>
      <c r="B27" s="240"/>
      <c r="C27" s="240"/>
      <c r="D27" s="240"/>
      <c r="E27" s="240"/>
      <c r="F27" s="240"/>
      <c r="G27" s="241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20" t="s">
        <v>29</v>
      </c>
      <c r="G31" s="221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36">
        <f>'mod 10  3q'!I32</f>
        <v>0</v>
      </c>
      <c r="G32" s="237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467</v>
      </c>
      <c r="E33" s="46"/>
      <c r="F33" s="236">
        <f>'mod 10  3q'!I33</f>
        <v>0</v>
      </c>
      <c r="G33" s="237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9">
        <f>'mod 10  3q'!I34</f>
        <v>0</v>
      </c>
      <c r="G34" s="230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31" t="s">
        <v>777</v>
      </c>
      <c r="E36" s="231"/>
      <c r="F36" s="231" t="s">
        <v>29</v>
      </c>
      <c r="G36" s="231" t="s">
        <v>54</v>
      </c>
      <c r="H36"/>
    </row>
    <row r="37" spans="1:8" ht="19.5" customHeight="1">
      <c r="A37" s="136" t="s">
        <v>55</v>
      </c>
      <c r="B37" s="138"/>
      <c r="C37"/>
      <c r="D37" s="231"/>
      <c r="E37" s="231"/>
      <c r="F37" s="231"/>
      <c r="G37" s="231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470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9" t="str">
        <f>+'mod 10  3q'!A41</f>
        <v>REGISTRO, 22 DE SETEMBRO DE 2008.</v>
      </c>
      <c r="B41" s="249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8" t="str">
        <f>IF('mod 10  3q'!A43:D43&gt;0,'mod 10  3q'!A43:D43,"")</f>
        <v>NILTON JOSÉ HIROTA DA SILVA</v>
      </c>
      <c r="B43" s="238"/>
      <c r="C43" s="179"/>
      <c r="D43" s="238" t="str">
        <f>IF('mod 10  3q'!F43&gt;0,'mod 10  3q'!F43,"")</f>
        <v>NEUSA SETSUKO NICIO KOBORI CRC Nº 1MT003841T-1</v>
      </c>
      <c r="E43" s="238"/>
      <c r="F43" s="238"/>
      <c r="G43" s="238"/>
      <c r="H43" s="175"/>
    </row>
    <row r="44" spans="1:8" ht="15.75">
      <c r="A44" s="235" t="s">
        <v>465</v>
      </c>
      <c r="B44" s="235"/>
      <c r="C44" s="176"/>
      <c r="D44" s="228" t="s">
        <v>779</v>
      </c>
      <c r="E44" s="228"/>
      <c r="F44" s="228"/>
      <c r="G44" s="228"/>
      <c r="H44" s="180"/>
    </row>
    <row r="45" spans="1:8" ht="15.75">
      <c r="A45" s="177"/>
      <c r="B45" s="175"/>
      <c r="C45" s="177"/>
      <c r="D45" s="177"/>
      <c r="E45" s="215"/>
      <c r="F45" s="215"/>
      <c r="G45" s="215"/>
      <c r="H45" s="215"/>
    </row>
    <row r="46" spans="1:8" ht="15.75">
      <c r="A46" s="238" t="str">
        <f>IF('mod 10  3q'!A46:D46&gt;0,'mod 10  3q'!A46:D46,"")</f>
        <v>ODETE KOTONA FERREIRA</v>
      </c>
      <c r="B46" s="238"/>
      <c r="C46" s="175"/>
      <c r="D46" s="175"/>
      <c r="E46" s="175"/>
      <c r="F46" s="175"/>
      <c r="G46" s="175"/>
      <c r="H46" s="175"/>
    </row>
    <row r="47" spans="1:8" ht="15.75">
      <c r="A47" s="228" t="s">
        <v>26</v>
      </c>
      <c r="B47" s="228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J30" sqref="J30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52" t="s">
        <v>471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>
      <c r="A3" s="253" t="s">
        <v>472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5" ht="16.5">
      <c r="A5" s="161" t="str">
        <f>'mod 10  3q'!A4</f>
        <v>MUNICÍPIO DE REGISTRO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2º QUADRIMESTRE DE 2008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5" t="s">
        <v>59</v>
      </c>
      <c r="B9" s="250" t="str">
        <f>COM!AO7</f>
        <v>SETEMBRO</v>
      </c>
      <c r="C9" s="250" t="str">
        <f>COM!AO8</f>
        <v>OUTUBRO</v>
      </c>
      <c r="D9" s="250" t="str">
        <f>COM!AO9</f>
        <v>NOVEMBRO</v>
      </c>
      <c r="E9" s="250" t="str">
        <f>COM!AO10</f>
        <v>DEZEMBRO</v>
      </c>
      <c r="F9" s="250" t="str">
        <f>COM!AO11</f>
        <v>JANEIRO</v>
      </c>
      <c r="G9" s="250" t="str">
        <f>COM!AO12</f>
        <v>FEVEREIRO</v>
      </c>
      <c r="H9" s="250" t="str">
        <f>COM!AO13</f>
        <v>MARÇO</v>
      </c>
      <c r="I9" s="250" t="str">
        <f>COM!AO14</f>
        <v>ABRIL</v>
      </c>
      <c r="J9" s="250" t="str">
        <f>COM!AO15</f>
        <v>MAIO</v>
      </c>
      <c r="K9" s="250" t="str">
        <f>COM!AO16</f>
        <v>JUNHO</v>
      </c>
      <c r="L9" s="250" t="str">
        <f>COM!AO17</f>
        <v>JULHO</v>
      </c>
      <c r="M9" s="250" t="str">
        <f>"MÊS REF.: "&amp;COM!AO18</f>
        <v>MÊS REF.: AGOSTO</v>
      </c>
      <c r="N9" s="254" t="s">
        <v>475</v>
      </c>
    </row>
    <row r="10" spans="1:14" ht="15.75">
      <c r="A10" s="255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4"/>
    </row>
    <row r="11" spans="1:14" ht="15.75">
      <c r="A11" s="157" t="s">
        <v>60</v>
      </c>
      <c r="B11" s="153">
        <v>75355.54</v>
      </c>
      <c r="C11" s="153">
        <v>71732.1</v>
      </c>
      <c r="D11" s="153">
        <v>71746.9</v>
      </c>
      <c r="E11" s="153">
        <v>110991.45</v>
      </c>
      <c r="F11" s="153">
        <v>74745.72</v>
      </c>
      <c r="G11" s="153">
        <v>72503.66</v>
      </c>
      <c r="H11" s="153">
        <v>72442.38</v>
      </c>
      <c r="I11" s="153">
        <v>73940.42</v>
      </c>
      <c r="J11" s="153">
        <v>72627.84</v>
      </c>
      <c r="K11" s="153">
        <v>75474.86</v>
      </c>
      <c r="L11" s="153">
        <v>78883.37</v>
      </c>
      <c r="M11" s="153">
        <v>74155.93</v>
      </c>
      <c r="N11" s="154">
        <f>SUM(B11:M11)</f>
        <v>924600.1699999999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14012.64</v>
      </c>
      <c r="C13" s="153">
        <v>13765.54</v>
      </c>
      <c r="D13" s="153">
        <v>13335.78</v>
      </c>
      <c r="E13" s="153">
        <v>21263.73</v>
      </c>
      <c r="F13" s="153">
        <v>12937.02</v>
      </c>
      <c r="G13" s="153">
        <v>14222.82</v>
      </c>
      <c r="H13" s="153">
        <v>13189.15</v>
      </c>
      <c r="I13" s="153">
        <v>13375.69</v>
      </c>
      <c r="J13" s="153">
        <v>13339.68</v>
      </c>
      <c r="K13" s="153">
        <v>13410.68</v>
      </c>
      <c r="L13" s="153">
        <v>13738.69</v>
      </c>
      <c r="M13" s="153">
        <v>13555.72</v>
      </c>
      <c r="N13" s="154">
        <f t="shared" si="0"/>
        <v>170147.13999999998</v>
      </c>
    </row>
    <row r="14" spans="1:14" ht="15.75">
      <c r="A14" s="157" t="s">
        <v>63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4">
        <f t="shared" si="0"/>
        <v>0</v>
      </c>
    </row>
    <row r="15" spans="1:14" ht="15.75">
      <c r="A15" s="157" t="s">
        <v>28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4">
        <f t="shared" si="0"/>
        <v>0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581.9</v>
      </c>
      <c r="C18" s="153">
        <v>451.57</v>
      </c>
      <c r="D18" s="153">
        <v>486</v>
      </c>
      <c r="E18" s="153">
        <v>705.97</v>
      </c>
      <c r="F18" s="153">
        <v>66.03</v>
      </c>
      <c r="G18" s="153">
        <v>141</v>
      </c>
      <c r="H18" s="153">
        <v>59.26</v>
      </c>
      <c r="I18" s="153">
        <v>0</v>
      </c>
      <c r="J18" s="153">
        <v>0</v>
      </c>
      <c r="K18" s="153">
        <v>182.34</v>
      </c>
      <c r="L18" s="153">
        <v>109.55</v>
      </c>
      <c r="M18" s="153">
        <v>0</v>
      </c>
      <c r="N18" s="154">
        <f t="shared" si="0"/>
        <v>2783.620000000001</v>
      </c>
    </row>
    <row r="19" spans="1:14" ht="15.75">
      <c r="A19" s="158" t="s">
        <v>53</v>
      </c>
      <c r="B19" s="154">
        <f>SUM(B11:B18)</f>
        <v>89950.07999999999</v>
      </c>
      <c r="C19" s="154">
        <f aca="true" t="shared" si="1" ref="C19:M19">SUM(C11:C18)</f>
        <v>85949.21000000002</v>
      </c>
      <c r="D19" s="154">
        <f t="shared" si="1"/>
        <v>85568.68</v>
      </c>
      <c r="E19" s="154">
        <f t="shared" si="1"/>
        <v>132961.15</v>
      </c>
      <c r="F19" s="154">
        <f t="shared" si="1"/>
        <v>87748.77</v>
      </c>
      <c r="G19" s="154">
        <f t="shared" si="1"/>
        <v>86867.48000000001</v>
      </c>
      <c r="H19" s="154">
        <f t="shared" si="1"/>
        <v>85690.79</v>
      </c>
      <c r="I19" s="154">
        <f t="shared" si="1"/>
        <v>87316.11</v>
      </c>
      <c r="J19" s="154">
        <f t="shared" si="1"/>
        <v>85967.51999999999</v>
      </c>
      <c r="K19" s="154">
        <f t="shared" si="1"/>
        <v>89067.88</v>
      </c>
      <c r="L19" s="154">
        <f t="shared" si="1"/>
        <v>92731.61</v>
      </c>
      <c r="M19" s="154">
        <f t="shared" si="1"/>
        <v>87711.65</v>
      </c>
      <c r="N19" s="154">
        <f t="shared" si="0"/>
        <v>1097530.93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89950.07999999999</v>
      </c>
      <c r="C27" s="154">
        <f aca="true" t="shared" si="3" ref="C27:M27">C19-C26</f>
        <v>85949.21000000002</v>
      </c>
      <c r="D27" s="154">
        <f t="shared" si="3"/>
        <v>85568.68</v>
      </c>
      <c r="E27" s="154">
        <f t="shared" si="3"/>
        <v>132961.15</v>
      </c>
      <c r="F27" s="154">
        <f t="shared" si="3"/>
        <v>87748.77</v>
      </c>
      <c r="G27" s="154">
        <f t="shared" si="3"/>
        <v>86867.48000000001</v>
      </c>
      <c r="H27" s="154">
        <f t="shared" si="3"/>
        <v>85690.79</v>
      </c>
      <c r="I27" s="154">
        <f t="shared" si="3"/>
        <v>87316.11</v>
      </c>
      <c r="J27" s="154">
        <f t="shared" si="3"/>
        <v>85967.51999999999</v>
      </c>
      <c r="K27" s="154">
        <f t="shared" si="3"/>
        <v>89067.88</v>
      </c>
      <c r="L27" s="154">
        <f t="shared" si="3"/>
        <v>92731.61</v>
      </c>
      <c r="M27" s="154">
        <f t="shared" si="3"/>
        <v>87711.65</v>
      </c>
      <c r="N27" s="154">
        <f t="shared" si="0"/>
        <v>1097530.93</v>
      </c>
    </row>
    <row r="28" spans="1:14" ht="15.75">
      <c r="A28" s="143" t="s">
        <v>781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 t="s">
        <v>786</v>
      </c>
      <c r="C30" s="1"/>
      <c r="D30" s="1"/>
      <c r="E30" s="1"/>
      <c r="F30" s="1" t="s">
        <v>783</v>
      </c>
      <c r="G30" s="1"/>
      <c r="H30" s="1"/>
      <c r="I30" s="1"/>
      <c r="J30" s="183" t="s">
        <v>788</v>
      </c>
      <c r="K30" s="1"/>
      <c r="L30" s="1"/>
      <c r="N30" s="1"/>
    </row>
    <row r="31" spans="1:12" ht="15.75">
      <c r="A31" s="23"/>
      <c r="B31" s="251" t="s">
        <v>465</v>
      </c>
      <c r="C31" s="251"/>
      <c r="D31" s="251"/>
      <c r="E31" s="1"/>
      <c r="F31" s="251" t="s">
        <v>787</v>
      </c>
      <c r="G31" s="251"/>
      <c r="H31" s="251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1.62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6" t="s">
        <v>77</v>
      </c>
      <c r="B1" s="256"/>
      <c r="C1" s="256"/>
      <c r="D1" s="256"/>
    </row>
    <row r="2" spans="1:4" ht="23.25" customHeight="1">
      <c r="A2" s="256"/>
      <c r="B2" s="256"/>
      <c r="C2" s="256"/>
      <c r="D2" s="256"/>
    </row>
    <row r="3" spans="1:4" ht="15.75">
      <c r="A3" s="257" t="s">
        <v>68</v>
      </c>
      <c r="B3" s="257"/>
      <c r="C3" s="257"/>
      <c r="D3" s="257"/>
    </row>
    <row r="4" spans="1:4" ht="15.75">
      <c r="A4" s="257"/>
      <c r="B4" s="257"/>
      <c r="C4" s="257"/>
      <c r="D4" s="257"/>
    </row>
    <row r="6" spans="1:2" ht="15.75">
      <c r="A6" s="39" t="str">
        <f>'mod 10  3q'!A4</f>
        <v>MUNICÍPIO DE REGISTRO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2º QUADRIMESTRE DE 2008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9" t="s">
        <v>76</v>
      </c>
      <c r="C46" s="259"/>
      <c r="D46" s="50" t="s">
        <v>75</v>
      </c>
    </row>
    <row r="47" spans="1:4" ht="15.75">
      <c r="A47" s="166" t="s">
        <v>466</v>
      </c>
      <c r="B47" s="258" t="s">
        <v>73</v>
      </c>
      <c r="C47" s="258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1" t="s">
        <v>90</v>
      </c>
      <c r="D3" s="261"/>
      <c r="E3" s="261"/>
      <c r="F3" s="261"/>
      <c r="G3" s="261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3" t="s">
        <v>11</v>
      </c>
      <c r="D4" s="253"/>
      <c r="E4" s="253"/>
      <c r="F4" s="253"/>
      <c r="G4" s="253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60" t="s">
        <v>91</v>
      </c>
      <c r="C6" s="260"/>
      <c r="D6" s="260"/>
      <c r="E6" s="260"/>
      <c r="F6" s="260"/>
      <c r="G6" s="260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REGISTRO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2º QUADRIMESTRE DE 2008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57848387.54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1097530.93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1097530.93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2" t="str">
        <f>'mod 10  3q'!A41</f>
        <v>REGISTRO, 22 DE SETEMBRO DE 2008.</v>
      </c>
      <c r="C24" s="262"/>
      <c r="D24" s="262"/>
      <c r="E24" s="262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5" t="str">
        <f>IF('mod 10  3q'!A43&gt;0,'mod 10  3q'!A43,"")</f>
        <v>NILTON JOSÉ HIROTA DA SILVA</v>
      </c>
      <c r="C27" s="265"/>
      <c r="D27" s="265"/>
      <c r="E27" s="265"/>
      <c r="F27" s="182"/>
      <c r="G27" s="182"/>
      <c r="J27" s="150"/>
    </row>
    <row r="28" spans="2:10" s="2" customFormat="1" ht="15.75">
      <c r="B28" s="263" t="s">
        <v>465</v>
      </c>
      <c r="C28" s="264"/>
      <c r="D28" s="264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5" t="str">
        <f>IF('mod 10  3q'!F43&gt;0,'mod 10  3q'!F43,"")</f>
        <v>NEUSA SETSUKO NICIO KOBORI CRC Nº 1MT003841T-1</v>
      </c>
      <c r="C31" s="265"/>
      <c r="D31" s="265"/>
      <c r="E31" s="265"/>
      <c r="F31" s="181"/>
      <c r="G31" s="175"/>
      <c r="J31" s="150"/>
    </row>
    <row r="32" spans="2:10" s="2" customFormat="1" ht="15.75">
      <c r="B32" s="263" t="s">
        <v>92</v>
      </c>
      <c r="C32" s="264"/>
      <c r="D32" s="264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5" t="str">
        <f>IF('mod 10  3q'!A46&gt;0,'mod 10  3q'!A46,"")</f>
        <v>ODETE KOTONA FERREIRA</v>
      </c>
      <c r="C35" s="265"/>
      <c r="D35" s="265"/>
      <c r="E35" s="265"/>
      <c r="F35" s="181"/>
      <c r="G35" s="175"/>
      <c r="J35" s="150"/>
    </row>
    <row r="36" spans="2:10" s="2" customFormat="1" ht="15.75">
      <c r="B36" s="263" t="s">
        <v>26</v>
      </c>
      <c r="C36" s="264"/>
      <c r="D36" s="264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.</cp:lastModifiedBy>
  <cp:lastPrinted>2008-09-22T13:31:15Z</cp:lastPrinted>
  <dcterms:created xsi:type="dcterms:W3CDTF">2001-01-09T19:05:07Z</dcterms:created>
  <dcterms:modified xsi:type="dcterms:W3CDTF">2008-10-28T18:11:26Z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